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1" i="1"/>
  <c r="C208"/>
  <c r="C198"/>
  <c r="C199"/>
  <c r="C12"/>
  <c r="C140"/>
  <c r="C193"/>
  <c r="C177"/>
  <c r="C145"/>
  <c r="C149"/>
  <c r="C150"/>
  <c r="C146"/>
  <c r="C139"/>
  <c r="C138"/>
  <c r="C99"/>
  <c r="C102" s="1"/>
  <c r="C111"/>
  <c r="C126" s="1"/>
  <c r="C115"/>
  <c r="C38"/>
  <c r="C43" s="1"/>
  <c r="C89"/>
  <c r="C96" s="1"/>
  <c r="C79"/>
  <c r="C83"/>
  <c r="C84" s="1"/>
  <c r="C5"/>
  <c r="C23"/>
  <c r="C64"/>
  <c r="C65" s="1"/>
  <c r="C61"/>
  <c r="C53"/>
  <c r="C54" s="1"/>
  <c r="C32"/>
  <c r="C25"/>
  <c r="C151" l="1"/>
  <c r="C147"/>
  <c r="C142"/>
</calcChain>
</file>

<file path=xl/sharedStrings.xml><?xml version="1.0" encoding="utf-8"?>
<sst xmlns="http://schemas.openxmlformats.org/spreadsheetml/2006/main" count="181" uniqueCount="116">
  <si>
    <t>Аренда</t>
  </si>
  <si>
    <t>Белгород</t>
  </si>
  <si>
    <t>Бытовая Химия</t>
  </si>
  <si>
    <t>Игрушки</t>
  </si>
  <si>
    <t>Канцтовары</t>
  </si>
  <si>
    <t>Одежда</t>
  </si>
  <si>
    <t>Оплата расходов, связанных с обследованием</t>
  </si>
  <si>
    <t>Лекарственные препараты</t>
  </si>
  <si>
    <t>Сумма</t>
  </si>
  <si>
    <t>ГУЗ "Областная Детская больница" г. Липецк</t>
  </si>
  <si>
    <t>Расходные медицинские материалы</t>
  </si>
  <si>
    <t>Поздравление с выпиской</t>
  </si>
  <si>
    <t>Поздравление с ДР</t>
  </si>
  <si>
    <t>"Ведерко радости"</t>
  </si>
  <si>
    <t>НГ</t>
  </si>
  <si>
    <t>Спец питание</t>
  </si>
  <si>
    <t>СИЗ</t>
  </si>
  <si>
    <t>Услуги связи</t>
  </si>
  <si>
    <t>Продукты питания</t>
  </si>
  <si>
    <t>Украшения к НГ</t>
  </si>
  <si>
    <t>Старый Оскол</t>
  </si>
  <si>
    <t>Оказанная помощь</t>
  </si>
  <si>
    <t>Липецкое отделение</t>
  </si>
  <si>
    <t>ОГБУЗ "ДОКБ"</t>
  </si>
  <si>
    <t>Бытовая техника</t>
  </si>
  <si>
    <t>Бытовая химия</t>
  </si>
  <si>
    <t>Оказанная помощь в кабинет психолога</t>
  </si>
  <si>
    <t>Медицинское оборудование</t>
  </si>
  <si>
    <t>Хозяйственные расходы</t>
  </si>
  <si>
    <t>Общехозяйственные расходы</t>
  </si>
  <si>
    <t>Расходы на приобретение материальных ценностей</t>
  </si>
  <si>
    <t>Затраты</t>
  </si>
  <si>
    <t>Заработная плата сотрудников</t>
  </si>
  <si>
    <t>Взносы в ФОТ</t>
  </si>
  <si>
    <t>Центр ЛФК</t>
  </si>
  <si>
    <t>Гуманитаарная помощь в рамках акции "Меня Касается"</t>
  </si>
  <si>
    <t>Аципол</t>
  </si>
  <si>
    <t>Продуктовые наборы</t>
  </si>
  <si>
    <t>Командировочные расходы</t>
  </si>
  <si>
    <t>Комунальные услуги</t>
  </si>
  <si>
    <t>Ремонт и обслуживание МФУ</t>
  </si>
  <si>
    <t>Центр реабилитации и психологической поддержки</t>
  </si>
  <si>
    <t>Расходы на приобретение материальных ценностей (мебель, бытовая техника и т. д.)</t>
  </si>
  <si>
    <t>Ремонт</t>
  </si>
  <si>
    <t>Расходы на проект "Ведерко радости"</t>
  </si>
  <si>
    <t>Транспортные расходы</t>
  </si>
  <si>
    <t>Взнос на съезд онкопсихологов</t>
  </si>
  <si>
    <t>Акция "Птичка счастья"</t>
  </si>
  <si>
    <t>Расходы на проведение мероприятий и акций</t>
  </si>
  <si>
    <t>"Бал победителей"</t>
  </si>
  <si>
    <t>Выездной лагерь "Мы можем всё"</t>
  </si>
  <si>
    <t>Новогодние утренники</t>
  </si>
  <si>
    <t>Расходы на реализацию благотворительных проектов</t>
  </si>
  <si>
    <t>Проект "В кругу семьи"</t>
  </si>
  <si>
    <t>Проект "Виу - виу помощь"</t>
  </si>
  <si>
    <t>Акция "Дети вместо цветов"</t>
  </si>
  <si>
    <t>Проект "Пойдем за мной" (донорство)</t>
  </si>
  <si>
    <t>Марафон "Добрый город"</t>
  </si>
  <si>
    <t>Акция "Меня касается" (гуманитарная помощь подопечным"</t>
  </si>
  <si>
    <t>Кацелярские товары к 1 сент</t>
  </si>
  <si>
    <t>Канцтовары для подопечных</t>
  </si>
  <si>
    <t>Компьютерная техника для подопечных</t>
  </si>
  <si>
    <t>Лекарственные препараты для подопечных</t>
  </si>
  <si>
    <t>Оплата лечения</t>
  </si>
  <si>
    <t>Оплата обследования</t>
  </si>
  <si>
    <t>Расходные медицинские изделия</t>
  </si>
  <si>
    <t>Транспортные расходы "Шередарь"</t>
  </si>
  <si>
    <t>Продуктовые наборы для подопечных</t>
  </si>
  <si>
    <t>"Мы рядом"</t>
  </si>
  <si>
    <t>Новогодние подарки</t>
  </si>
  <si>
    <t>Транспортные расходы и питание волонтеров</t>
  </si>
  <si>
    <t>Сладкие подарки на НГ</t>
  </si>
  <si>
    <t>Спецпитание</t>
  </si>
  <si>
    <t>Угощение подопечных в онкоотделении</t>
  </si>
  <si>
    <t>ВПС</t>
  </si>
  <si>
    <t>Имущественные налоги</t>
  </si>
  <si>
    <t>Страхование имущества</t>
  </si>
  <si>
    <t>Пошлина за регистрацию автомобиля</t>
  </si>
  <si>
    <t>Проведение субботника</t>
  </si>
  <si>
    <t>ГСМ</t>
  </si>
  <si>
    <t>Проведение конференции</t>
  </si>
  <si>
    <t>Медосмотр</t>
  </si>
  <si>
    <t>Обслуживание и ремонт  автомобиля</t>
  </si>
  <si>
    <t>Проект "Прокат оборудования"</t>
  </si>
  <si>
    <t>Проект "Семейные выходные"</t>
  </si>
  <si>
    <t>Трикотажные изделия</t>
  </si>
  <si>
    <t>Расходы на обучающий курс</t>
  </si>
  <si>
    <t>Вязаные изделия для подопечных</t>
  </si>
  <si>
    <t>Детское питание</t>
  </si>
  <si>
    <t>Одежда для подопечных</t>
  </si>
  <si>
    <t>Транспортировка подопечного</t>
  </si>
  <si>
    <t>Продуктовый набор для подопечных</t>
  </si>
  <si>
    <t>Погребение подопечных</t>
  </si>
  <si>
    <t>Сладкий подарок к НГ</t>
  </si>
  <si>
    <t>Административка</t>
  </si>
  <si>
    <t xml:space="preserve">Комиссии по платформам </t>
  </si>
  <si>
    <t>Командировки</t>
  </si>
  <si>
    <t>Комиссия банка</t>
  </si>
  <si>
    <t>Обслуживание благотворительных ящиков</t>
  </si>
  <si>
    <t>Расходы на проведение семинара</t>
  </si>
  <si>
    <t>Почтовые расходы</t>
  </si>
  <si>
    <t>Расходы на сайт</t>
  </si>
  <si>
    <t>Оплата сервиса Астрал Отчет</t>
  </si>
  <si>
    <t>Добрая акция</t>
  </si>
  <si>
    <t>Магниты НГ</t>
  </si>
  <si>
    <t>Хоспис</t>
  </si>
  <si>
    <t>Гос. Экспертиза объекта</t>
  </si>
  <si>
    <t>Гос пошлина</t>
  </si>
  <si>
    <t>Кадастровые работы</t>
  </si>
  <si>
    <t>Коммунальные услуги</t>
  </si>
  <si>
    <t>Охрана объекта</t>
  </si>
  <si>
    <t>Услуги связи (Интернет)</t>
  </si>
  <si>
    <t>Разработка проектной документации</t>
  </si>
  <si>
    <t>Работы по реконструкции под Центр</t>
  </si>
  <si>
    <t>Строительная техническая экспертиза</t>
  </si>
  <si>
    <t>Топографическая съемка участка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</si>
</sst>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44" fontId="2" fillId="0" borderId="1" xfId="1" applyFont="1" applyBorder="1"/>
    <xf numFmtId="44" fontId="2" fillId="0" borderId="0" xfId="0" applyNumberFormat="1" applyFont="1" applyBorder="1"/>
    <xf numFmtId="44" fontId="0" fillId="0" borderId="0" xfId="0" applyNumberFormat="1" applyFont="1" applyBorder="1"/>
    <xf numFmtId="44" fontId="0" fillId="0" borderId="1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44" fontId="0" fillId="0" borderId="1" xfId="1" applyFont="1" applyFill="1" applyBorder="1"/>
    <xf numFmtId="0" fontId="0" fillId="0" borderId="0" xfId="0" applyBorder="1" applyAlignment="1">
      <alignment wrapText="1"/>
    </xf>
    <xf numFmtId="44" fontId="0" fillId="0" borderId="0" xfId="1" applyFont="1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4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44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2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4" fontId="0" fillId="0" borderId="1" xfId="1" applyFont="1" applyBorder="1" applyAlignment="1">
      <alignment horizontal="left"/>
    </xf>
    <xf numFmtId="0" fontId="0" fillId="0" borderId="6" xfId="0" applyBorder="1" applyAlignment="1">
      <alignment wrapText="1"/>
    </xf>
    <xf numFmtId="44" fontId="0" fillId="0" borderId="1" xfId="0" applyNumberFormat="1" applyBorder="1"/>
    <xf numFmtId="44" fontId="2" fillId="0" borderId="0" xfId="1" applyFont="1" applyBorder="1"/>
    <xf numFmtId="44" fontId="1" fillId="0" borderId="0" xfId="1" applyFont="1" applyBorder="1"/>
    <xf numFmtId="44" fontId="1" fillId="0" borderId="0" xfId="1" applyFont="1"/>
    <xf numFmtId="44" fontId="1" fillId="0" borderId="1" xfId="1" applyFont="1" applyBorder="1"/>
    <xf numFmtId="0" fontId="0" fillId="0" borderId="6" xfId="0" applyBorder="1" applyAlignment="1">
      <alignment horizontal="left" wrapText="1"/>
    </xf>
    <xf numFmtId="44" fontId="1" fillId="0" borderId="6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/>
    <xf numFmtId="44" fontId="0" fillId="2" borderId="1" xfId="1" applyFont="1" applyFill="1" applyBorder="1"/>
    <xf numFmtId="0" fontId="0" fillId="2" borderId="1" xfId="0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7"/>
  <sheetViews>
    <sheetView tabSelected="1" topLeftCell="A19" workbookViewId="0">
      <selection activeCell="E29" sqref="E29"/>
    </sheetView>
  </sheetViews>
  <sheetFormatPr defaultRowHeight="15"/>
  <cols>
    <col min="1" max="1" width="18.5703125" customWidth="1"/>
    <col min="2" max="2" width="32" customWidth="1"/>
    <col min="3" max="3" width="24.85546875" customWidth="1"/>
    <col min="4" max="4" width="14.7109375" style="61" customWidth="1"/>
  </cols>
  <sheetData>
    <row r="1" spans="1:4">
      <c r="A1" s="3"/>
      <c r="B1" s="3"/>
      <c r="C1" s="4" t="s">
        <v>8</v>
      </c>
      <c r="D1" s="59"/>
    </row>
    <row r="2" spans="1:4" ht="30">
      <c r="A2" s="9" t="s">
        <v>22</v>
      </c>
      <c r="B2" s="3" t="s">
        <v>0</v>
      </c>
      <c r="C2" s="5">
        <v>96000</v>
      </c>
      <c r="D2" s="60"/>
    </row>
    <row r="3" spans="1:4">
      <c r="A3" s="3"/>
      <c r="B3" s="3" t="s">
        <v>17</v>
      </c>
      <c r="C3" s="5">
        <v>4382.7</v>
      </c>
      <c r="D3" s="60"/>
    </row>
    <row r="4" spans="1:4" ht="30">
      <c r="A4" s="3"/>
      <c r="B4" s="6" t="s">
        <v>44</v>
      </c>
      <c r="C4" s="5">
        <v>1440</v>
      </c>
      <c r="D4" s="60"/>
    </row>
    <row r="5" spans="1:4">
      <c r="A5" s="46" t="s">
        <v>31</v>
      </c>
      <c r="B5" s="46"/>
      <c r="C5" s="12">
        <f>C2+C3+C4</f>
        <v>101822.7</v>
      </c>
      <c r="D5" s="60"/>
    </row>
    <row r="6" spans="1:4" s="16" customFormat="1">
      <c r="C6" s="21"/>
      <c r="D6" s="60"/>
    </row>
    <row r="7" spans="1:4" s="16" customFormat="1">
      <c r="C7" s="21"/>
      <c r="D7" s="60"/>
    </row>
    <row r="8" spans="1:4">
      <c r="A8" s="3"/>
      <c r="B8" s="3" t="s">
        <v>2</v>
      </c>
      <c r="C8" s="5">
        <v>171311</v>
      </c>
      <c r="D8" s="60"/>
    </row>
    <row r="9" spans="1:4">
      <c r="A9" s="3"/>
      <c r="B9" s="3" t="s">
        <v>3</v>
      </c>
      <c r="C9" s="5">
        <v>765</v>
      </c>
      <c r="D9" s="60"/>
    </row>
    <row r="10" spans="1:4">
      <c r="A10" s="3"/>
      <c r="B10" s="3" t="s">
        <v>4</v>
      </c>
      <c r="C10" s="5">
        <v>70400</v>
      </c>
      <c r="D10" s="60"/>
    </row>
    <row r="11" spans="1:4">
      <c r="A11" s="3"/>
      <c r="B11" s="3" t="s">
        <v>5</v>
      </c>
      <c r="C11" s="5">
        <v>11910</v>
      </c>
      <c r="D11" s="60"/>
    </row>
    <row r="12" spans="1:4" ht="30">
      <c r="A12" s="3"/>
      <c r="B12" s="6" t="s">
        <v>6</v>
      </c>
      <c r="C12" s="5">
        <f>38000+129395</f>
        <v>167395</v>
      </c>
      <c r="D12" s="58"/>
    </row>
    <row r="13" spans="1:4" ht="30">
      <c r="A13" s="3"/>
      <c r="B13" s="6" t="s">
        <v>10</v>
      </c>
      <c r="C13" s="5">
        <v>30000</v>
      </c>
      <c r="D13" s="60"/>
    </row>
    <row r="14" spans="1:4">
      <c r="A14" s="3"/>
      <c r="B14" s="6" t="s">
        <v>16</v>
      </c>
      <c r="C14" s="5">
        <v>460</v>
      </c>
      <c r="D14" s="60"/>
    </row>
    <row r="15" spans="1:4">
      <c r="A15" s="3"/>
      <c r="B15" s="6" t="s">
        <v>15</v>
      </c>
      <c r="C15" s="5">
        <v>960</v>
      </c>
      <c r="D15" s="60"/>
    </row>
    <row r="16" spans="1:4">
      <c r="A16" s="3"/>
      <c r="B16" s="3" t="s">
        <v>7</v>
      </c>
      <c r="C16" s="5">
        <v>445955</v>
      </c>
      <c r="D16" s="58"/>
    </row>
    <row r="17" spans="1:4">
      <c r="A17" s="3"/>
      <c r="B17" s="3" t="s">
        <v>11</v>
      </c>
      <c r="C17" s="5">
        <v>4000</v>
      </c>
      <c r="D17" s="60"/>
    </row>
    <row r="18" spans="1:4">
      <c r="A18" s="3"/>
      <c r="B18" s="3" t="s">
        <v>12</v>
      </c>
      <c r="C18" s="5">
        <v>58200</v>
      </c>
      <c r="D18" s="60"/>
    </row>
    <row r="19" spans="1:4">
      <c r="A19" s="3"/>
      <c r="B19" s="3" t="s">
        <v>18</v>
      </c>
      <c r="C19" s="5">
        <v>1735</v>
      </c>
      <c r="D19" s="60"/>
    </row>
    <row r="20" spans="1:4">
      <c r="A20" s="3"/>
      <c r="B20" s="3" t="s">
        <v>13</v>
      </c>
      <c r="C20" s="5">
        <v>11885</v>
      </c>
      <c r="D20" s="60"/>
    </row>
    <row r="21" spans="1:4">
      <c r="A21" s="3"/>
      <c r="B21" s="3" t="s">
        <v>85</v>
      </c>
      <c r="C21" s="5">
        <v>320</v>
      </c>
      <c r="D21" s="60"/>
    </row>
    <row r="22" spans="1:4">
      <c r="A22" s="3"/>
      <c r="B22" s="3" t="s">
        <v>14</v>
      </c>
      <c r="C22" s="5">
        <v>148900</v>
      </c>
      <c r="D22" s="60"/>
    </row>
    <row r="23" spans="1:4">
      <c r="A23" s="46" t="s">
        <v>21</v>
      </c>
      <c r="B23" s="46"/>
      <c r="C23" s="8">
        <f>SUM(C8:C22)</f>
        <v>1124196</v>
      </c>
      <c r="D23" s="60"/>
    </row>
    <row r="24" spans="1:4">
      <c r="A24" s="3"/>
      <c r="B24" s="3"/>
      <c r="C24" s="3"/>
      <c r="D24" s="60"/>
    </row>
    <row r="25" spans="1:4">
      <c r="A25" s="44" t="s">
        <v>9</v>
      </c>
      <c r="B25" s="44"/>
      <c r="C25" s="8">
        <f>C26+C27+C28</f>
        <v>275320</v>
      </c>
      <c r="D25" s="60"/>
    </row>
    <row r="26" spans="1:4">
      <c r="A26" s="3"/>
      <c r="B26" s="3" t="s">
        <v>7</v>
      </c>
      <c r="C26" s="5">
        <v>60000</v>
      </c>
      <c r="D26" s="60"/>
    </row>
    <row r="27" spans="1:4" ht="30">
      <c r="A27" s="3"/>
      <c r="B27" s="6" t="s">
        <v>10</v>
      </c>
      <c r="C27" s="5">
        <v>212400</v>
      </c>
      <c r="D27" s="60"/>
    </row>
    <row r="28" spans="1:4">
      <c r="A28" s="3"/>
      <c r="B28" s="3" t="s">
        <v>19</v>
      </c>
      <c r="C28" s="5">
        <v>2920</v>
      </c>
      <c r="D28" s="60"/>
    </row>
    <row r="31" spans="1:4">
      <c r="A31" s="10" t="s">
        <v>20</v>
      </c>
      <c r="B31" s="3" t="s">
        <v>13</v>
      </c>
      <c r="C31" s="5">
        <v>5255</v>
      </c>
    </row>
    <row r="32" spans="1:4">
      <c r="A32" s="46" t="s">
        <v>21</v>
      </c>
      <c r="B32" s="46"/>
      <c r="C32" s="8">
        <f>C31</f>
        <v>5255</v>
      </c>
    </row>
    <row r="34" spans="1:3">
      <c r="A34" s="11" t="s">
        <v>1</v>
      </c>
    </row>
    <row r="36" spans="1:3">
      <c r="A36" s="44" t="s">
        <v>23</v>
      </c>
      <c r="B36" s="44"/>
      <c r="C36" s="3"/>
    </row>
    <row r="37" spans="1:3">
      <c r="A37" s="3"/>
      <c r="B37" s="3" t="s">
        <v>24</v>
      </c>
      <c r="C37" s="5">
        <v>74720</v>
      </c>
    </row>
    <row r="38" spans="1:3">
      <c r="A38" s="3"/>
      <c r="B38" s="3" t="s">
        <v>25</v>
      </c>
      <c r="C38" s="5">
        <f>690+13496.5</f>
        <v>14186.5</v>
      </c>
    </row>
    <row r="39" spans="1:3" ht="30">
      <c r="A39" s="3"/>
      <c r="B39" s="6" t="s">
        <v>26</v>
      </c>
      <c r="C39" s="5">
        <v>9541</v>
      </c>
    </row>
    <row r="40" spans="1:3">
      <c r="A40" s="3"/>
      <c r="B40" s="3" t="s">
        <v>4</v>
      </c>
      <c r="C40" s="5">
        <v>5153</v>
      </c>
    </row>
    <row r="41" spans="1:3">
      <c r="A41" s="3"/>
      <c r="B41" s="3" t="s">
        <v>27</v>
      </c>
      <c r="C41" s="5">
        <v>234810</v>
      </c>
    </row>
    <row r="42" spans="1:3">
      <c r="A42" s="3"/>
      <c r="B42" s="3" t="s">
        <v>28</v>
      </c>
      <c r="C42" s="5">
        <v>5000</v>
      </c>
    </row>
    <row r="43" spans="1:3">
      <c r="A43" s="46" t="s">
        <v>21</v>
      </c>
      <c r="B43" s="46"/>
      <c r="C43" s="12">
        <f>SUM(C37:C42)</f>
        <v>343410.5</v>
      </c>
    </row>
    <row r="44" spans="1:3">
      <c r="C44" s="1"/>
    </row>
    <row r="45" spans="1:3">
      <c r="A45" s="57"/>
      <c r="B45" s="57"/>
      <c r="C45" s="19"/>
    </row>
    <row r="46" spans="1:3">
      <c r="B46" s="16"/>
      <c r="C46" s="14"/>
    </row>
    <row r="47" spans="1:3">
      <c r="A47" s="49" t="s">
        <v>34</v>
      </c>
      <c r="B47" s="50"/>
      <c r="C47" s="51"/>
    </row>
    <row r="48" spans="1:3">
      <c r="A48" s="3"/>
      <c r="B48" s="3" t="s">
        <v>25</v>
      </c>
      <c r="C48" s="15">
        <v>2395.5</v>
      </c>
    </row>
    <row r="49" spans="1:3" ht="30">
      <c r="A49" s="3"/>
      <c r="B49" s="17" t="s">
        <v>35</v>
      </c>
      <c r="C49" s="15">
        <v>9161.4</v>
      </c>
    </row>
    <row r="50" spans="1:3">
      <c r="A50" s="3"/>
      <c r="B50" s="18" t="s">
        <v>36</v>
      </c>
      <c r="C50" s="15">
        <v>8550</v>
      </c>
    </row>
    <row r="51" spans="1:3">
      <c r="A51" s="3"/>
      <c r="B51" s="18" t="s">
        <v>4</v>
      </c>
      <c r="C51" s="15">
        <v>24445</v>
      </c>
    </row>
    <row r="52" spans="1:3">
      <c r="A52" s="3"/>
      <c r="B52" s="18" t="s">
        <v>37</v>
      </c>
      <c r="C52" s="15">
        <v>23200</v>
      </c>
    </row>
    <row r="53" spans="1:3">
      <c r="A53" s="3"/>
      <c r="B53" s="18" t="s">
        <v>14</v>
      </c>
      <c r="C53" s="15">
        <f>113633+6500</f>
        <v>120133</v>
      </c>
    </row>
    <row r="54" spans="1:3">
      <c r="A54" s="46" t="s">
        <v>21</v>
      </c>
      <c r="B54" s="46"/>
      <c r="C54" s="8">
        <f>SUM(C48:C53)</f>
        <v>187884.9</v>
      </c>
    </row>
    <row r="55" spans="1:3">
      <c r="B55" s="16"/>
      <c r="C55" s="14"/>
    </row>
    <row r="56" spans="1:3">
      <c r="A56" s="3"/>
      <c r="B56" s="18" t="s">
        <v>38</v>
      </c>
      <c r="C56" s="15">
        <v>8187</v>
      </c>
    </row>
    <row r="57" spans="1:3">
      <c r="A57" s="3"/>
      <c r="B57" s="18" t="s">
        <v>39</v>
      </c>
      <c r="C57" s="15">
        <v>43762.11</v>
      </c>
    </row>
    <row r="58" spans="1:3" ht="30">
      <c r="A58" s="3"/>
      <c r="B58" s="6" t="s">
        <v>30</v>
      </c>
      <c r="C58" s="15">
        <v>6000</v>
      </c>
    </row>
    <row r="59" spans="1:3">
      <c r="A59" s="3"/>
      <c r="B59" s="18" t="s">
        <v>40</v>
      </c>
      <c r="C59" s="15">
        <v>650</v>
      </c>
    </row>
    <row r="60" spans="1:3">
      <c r="A60" s="3"/>
      <c r="B60" s="18" t="s">
        <v>17</v>
      </c>
      <c r="C60" s="15">
        <v>43200</v>
      </c>
    </row>
    <row r="61" spans="1:3">
      <c r="A61" s="46" t="s">
        <v>31</v>
      </c>
      <c r="B61" s="46"/>
      <c r="C61" s="8">
        <f>SUM(C56:C60)</f>
        <v>101799.11</v>
      </c>
    </row>
    <row r="62" spans="1:3">
      <c r="C62" s="13"/>
    </row>
    <row r="63" spans="1:3">
      <c r="B63" s="3" t="s">
        <v>32</v>
      </c>
      <c r="C63" s="15">
        <v>937755.23</v>
      </c>
    </row>
    <row r="64" spans="1:3">
      <c r="B64" s="3" t="s">
        <v>33</v>
      </c>
      <c r="C64" s="5">
        <f>1210.27+205415.78</f>
        <v>206626.05</v>
      </c>
    </row>
    <row r="65" spans="1:3">
      <c r="B65" s="16"/>
      <c r="C65" s="12">
        <f>C63+C64</f>
        <v>1144381.28</v>
      </c>
    </row>
    <row r="66" spans="1:3">
      <c r="B66" s="16"/>
    </row>
    <row r="67" spans="1:3">
      <c r="B67" s="16"/>
    </row>
    <row r="68" spans="1:3">
      <c r="A68" s="52" t="s">
        <v>41</v>
      </c>
      <c r="B68" s="53"/>
      <c r="C68" s="54"/>
    </row>
    <row r="69" spans="1:3">
      <c r="A69" s="3"/>
      <c r="B69" s="6" t="s">
        <v>0</v>
      </c>
      <c r="C69" s="5">
        <v>450000</v>
      </c>
    </row>
    <row r="70" spans="1:3">
      <c r="A70" s="3"/>
      <c r="B70" s="6" t="s">
        <v>17</v>
      </c>
      <c r="C70" s="5">
        <v>82960.649999999994</v>
      </c>
    </row>
    <row r="71" spans="1:3">
      <c r="A71" s="3"/>
      <c r="B71" s="6" t="s">
        <v>38</v>
      </c>
      <c r="C71" s="5">
        <v>10300</v>
      </c>
    </row>
    <row r="72" spans="1:3">
      <c r="A72" s="3"/>
      <c r="B72" s="6" t="s">
        <v>46</v>
      </c>
      <c r="C72" s="5">
        <v>1000</v>
      </c>
    </row>
    <row r="73" spans="1:3">
      <c r="A73" s="3"/>
      <c r="B73" s="17" t="s">
        <v>29</v>
      </c>
      <c r="C73" s="5">
        <v>40915.89</v>
      </c>
    </row>
    <row r="74" spans="1:3" ht="45">
      <c r="A74" s="3"/>
      <c r="B74" s="17" t="s">
        <v>42</v>
      </c>
      <c r="C74" s="5">
        <v>223255</v>
      </c>
    </row>
    <row r="75" spans="1:3" ht="30">
      <c r="A75" s="3"/>
      <c r="B75" s="17" t="s">
        <v>70</v>
      </c>
      <c r="C75" s="5">
        <v>6731.1</v>
      </c>
    </row>
    <row r="76" spans="1:3">
      <c r="A76" s="3"/>
      <c r="B76" s="6" t="s">
        <v>43</v>
      </c>
      <c r="C76" s="5">
        <v>6932</v>
      </c>
    </row>
    <row r="77" spans="1:3">
      <c r="A77" s="3"/>
      <c r="B77" s="6" t="s">
        <v>40</v>
      </c>
      <c r="C77" s="5">
        <v>2180</v>
      </c>
    </row>
    <row r="78" spans="1:3">
      <c r="A78" s="3"/>
      <c r="B78" s="6" t="s">
        <v>45</v>
      </c>
      <c r="C78" s="5">
        <v>3686</v>
      </c>
    </row>
    <row r="79" spans="1:3">
      <c r="A79" s="55" t="s">
        <v>31</v>
      </c>
      <c r="B79" s="56"/>
      <c r="C79" s="12">
        <f>SUM(C69:C78)</f>
        <v>827960.64</v>
      </c>
    </row>
    <row r="80" spans="1:3">
      <c r="B80" s="20"/>
      <c r="C80" s="1"/>
    </row>
    <row r="81" spans="1:4">
      <c r="B81" s="20"/>
      <c r="C81" s="1"/>
    </row>
    <row r="82" spans="1:4">
      <c r="B82" s="22" t="s">
        <v>32</v>
      </c>
      <c r="C82" s="5">
        <v>1293053.3400000001</v>
      </c>
    </row>
    <row r="83" spans="1:4">
      <c r="B83" s="22" t="s">
        <v>33</v>
      </c>
      <c r="C83" s="5">
        <f>2572.04+263073.87</f>
        <v>265645.90999999997</v>
      </c>
    </row>
    <row r="84" spans="1:4" ht="30" customHeight="1">
      <c r="B84" s="20"/>
      <c r="C84" s="5">
        <f>C82+C83</f>
        <v>1558699.25</v>
      </c>
    </row>
    <row r="85" spans="1:4">
      <c r="B85" s="20"/>
      <c r="C85" s="1"/>
    </row>
    <row r="86" spans="1:4">
      <c r="A86" s="47" t="s">
        <v>48</v>
      </c>
      <c r="B86" s="47"/>
      <c r="C86" s="5"/>
    </row>
    <row r="87" spans="1:4">
      <c r="A87" s="3"/>
      <c r="B87" s="3" t="s">
        <v>47</v>
      </c>
      <c r="C87" s="5">
        <v>5362</v>
      </c>
      <c r="D87" s="62"/>
    </row>
    <row r="88" spans="1:4">
      <c r="A88" s="3"/>
      <c r="B88" s="3" t="s">
        <v>55</v>
      </c>
      <c r="C88" s="5">
        <v>28900</v>
      </c>
      <c r="D88" s="62"/>
    </row>
    <row r="89" spans="1:4">
      <c r="A89" s="3"/>
      <c r="B89" s="3" t="s">
        <v>49</v>
      </c>
      <c r="C89" s="5">
        <f>28250.61+28764.39</f>
        <v>57015</v>
      </c>
    </row>
    <row r="90" spans="1:4">
      <c r="A90" s="3"/>
      <c r="B90" s="3" t="s">
        <v>103</v>
      </c>
      <c r="C90" s="5"/>
      <c r="D90" s="62"/>
    </row>
    <row r="91" spans="1:4" ht="30">
      <c r="A91" s="3"/>
      <c r="B91" s="6" t="s">
        <v>50</v>
      </c>
      <c r="C91" s="5">
        <v>152995.68</v>
      </c>
    </row>
    <row r="92" spans="1:4">
      <c r="A92" s="3"/>
      <c r="B92" s="6" t="s">
        <v>57</v>
      </c>
      <c r="C92" s="5">
        <v>161514.4</v>
      </c>
      <c r="D92" s="62"/>
    </row>
    <row r="93" spans="1:4">
      <c r="A93" s="3"/>
      <c r="B93" s="3" t="s">
        <v>51</v>
      </c>
      <c r="C93" s="5">
        <v>29924.2</v>
      </c>
    </row>
    <row r="94" spans="1:4">
      <c r="A94" s="3"/>
      <c r="B94" s="3" t="s">
        <v>104</v>
      </c>
      <c r="C94" s="5"/>
      <c r="D94" s="62"/>
    </row>
    <row r="95" spans="1:4">
      <c r="A95" s="3"/>
      <c r="B95" s="18" t="s">
        <v>13</v>
      </c>
      <c r="C95" s="5">
        <v>1435</v>
      </c>
    </row>
    <row r="96" spans="1:4">
      <c r="A96" s="43" t="s">
        <v>31</v>
      </c>
      <c r="B96" s="43"/>
      <c r="C96" s="12">
        <f>C87+C89+C91+C93+C95</f>
        <v>246731.88</v>
      </c>
    </row>
    <row r="97" spans="1:4">
      <c r="B97" s="16"/>
      <c r="C97" s="1"/>
    </row>
    <row r="98" spans="1:4">
      <c r="A98" s="48" t="s">
        <v>52</v>
      </c>
      <c r="B98" s="48"/>
      <c r="C98" s="5"/>
    </row>
    <row r="99" spans="1:4">
      <c r="A99" s="3"/>
      <c r="B99" s="3" t="s">
        <v>53</v>
      </c>
      <c r="C99" s="5">
        <f>6689.97+20000</f>
        <v>26689.97</v>
      </c>
    </row>
    <row r="100" spans="1:4">
      <c r="A100" s="3"/>
      <c r="B100" s="3" t="s">
        <v>54</v>
      </c>
      <c r="C100" s="5">
        <v>9094</v>
      </c>
    </row>
    <row r="101" spans="1:4" ht="30">
      <c r="A101" s="3"/>
      <c r="B101" s="6" t="s">
        <v>56</v>
      </c>
      <c r="C101" s="5">
        <v>100124</v>
      </c>
    </row>
    <row r="102" spans="1:4">
      <c r="A102" s="43" t="s">
        <v>31</v>
      </c>
      <c r="B102" s="43"/>
      <c r="C102" s="8">
        <f>C99+C100+C101</f>
        <v>135907.97</v>
      </c>
    </row>
    <row r="103" spans="1:4">
      <c r="B103" s="16"/>
    </row>
    <row r="104" spans="1:4">
      <c r="B104" s="17" t="s">
        <v>36</v>
      </c>
      <c r="C104" s="19">
        <v>831450</v>
      </c>
    </row>
    <row r="105" spans="1:4" ht="45">
      <c r="B105" s="17" t="s">
        <v>58</v>
      </c>
      <c r="C105" s="19">
        <v>1145.31</v>
      </c>
    </row>
    <row r="106" spans="1:4">
      <c r="B106" s="17" t="s">
        <v>25</v>
      </c>
      <c r="C106" s="19">
        <v>190275</v>
      </c>
    </row>
    <row r="107" spans="1:4">
      <c r="B107" s="17" t="s">
        <v>3</v>
      </c>
      <c r="C107" s="19">
        <v>200</v>
      </c>
    </row>
    <row r="108" spans="1:4">
      <c r="B108" s="17" t="s">
        <v>59</v>
      </c>
      <c r="C108" s="19">
        <v>43317.34</v>
      </c>
    </row>
    <row r="109" spans="1:4">
      <c r="B109" s="17" t="s">
        <v>60</v>
      </c>
      <c r="C109" s="19">
        <v>38955</v>
      </c>
    </row>
    <row r="110" spans="1:4" ht="30">
      <c r="B110" s="17" t="s">
        <v>61</v>
      </c>
      <c r="C110" s="19">
        <v>15000</v>
      </c>
    </row>
    <row r="111" spans="1:4" ht="30">
      <c r="B111" s="17" t="s">
        <v>62</v>
      </c>
      <c r="C111" s="19">
        <f>1618094.78+58278+2575180.35</f>
        <v>4251553.13</v>
      </c>
      <c r="D111" s="58"/>
    </row>
    <row r="112" spans="1:4">
      <c r="B112" s="17" t="s">
        <v>63</v>
      </c>
      <c r="C112" s="19">
        <v>6887804</v>
      </c>
      <c r="D112" s="58"/>
    </row>
    <row r="113" spans="1:4">
      <c r="B113" s="17" t="s">
        <v>64</v>
      </c>
      <c r="C113" s="19">
        <v>2045951.8</v>
      </c>
      <c r="D113" s="58"/>
    </row>
    <row r="114" spans="1:4" ht="30" customHeight="1">
      <c r="B114" s="17" t="s">
        <v>72</v>
      </c>
      <c r="C114" s="19">
        <v>192054.3</v>
      </c>
      <c r="D114" s="60"/>
    </row>
    <row r="115" spans="1:4" ht="30">
      <c r="B115" s="17" t="s">
        <v>65</v>
      </c>
      <c r="C115" s="19">
        <f>46500+161793.85</f>
        <v>208293.85</v>
      </c>
      <c r="D115" s="58"/>
    </row>
    <row r="116" spans="1:4">
      <c r="B116" s="17" t="s">
        <v>27</v>
      </c>
      <c r="C116" s="19">
        <v>2260</v>
      </c>
      <c r="D116" s="63"/>
    </row>
    <row r="117" spans="1:4" ht="30">
      <c r="B117" s="17" t="s">
        <v>66</v>
      </c>
      <c r="C117" s="19">
        <v>17300.400000000001</v>
      </c>
      <c r="D117" s="63"/>
    </row>
    <row r="118" spans="1:4">
      <c r="B118" s="17" t="s">
        <v>11</v>
      </c>
      <c r="C118" s="19">
        <v>3351</v>
      </c>
    </row>
    <row r="119" spans="1:4">
      <c r="B119" s="17" t="s">
        <v>12</v>
      </c>
      <c r="C119" s="19">
        <v>2921</v>
      </c>
    </row>
    <row r="120" spans="1:4" ht="30">
      <c r="B120" s="17" t="s">
        <v>67</v>
      </c>
      <c r="C120" s="19">
        <v>55200</v>
      </c>
    </row>
    <row r="121" spans="1:4">
      <c r="B121" s="17" t="s">
        <v>68</v>
      </c>
      <c r="C121" s="19">
        <v>10000</v>
      </c>
    </row>
    <row r="122" spans="1:4">
      <c r="B122" s="17" t="s">
        <v>13</v>
      </c>
      <c r="C122" s="19">
        <v>383196</v>
      </c>
    </row>
    <row r="123" spans="1:4">
      <c r="B123" s="17" t="s">
        <v>69</v>
      </c>
      <c r="C123" s="19">
        <v>525649.9</v>
      </c>
    </row>
    <row r="124" spans="1:4">
      <c r="B124" s="17" t="s">
        <v>71</v>
      </c>
      <c r="C124" s="19">
        <v>60000</v>
      </c>
    </row>
    <row r="125" spans="1:4" ht="30">
      <c r="B125" s="17" t="s">
        <v>73</v>
      </c>
      <c r="C125" s="19">
        <v>2488</v>
      </c>
    </row>
    <row r="126" spans="1:4">
      <c r="A126" s="46" t="s">
        <v>21</v>
      </c>
      <c r="B126" s="46"/>
      <c r="C126" s="8">
        <f>SUM(C104:C125)</f>
        <v>15768366.030000003</v>
      </c>
    </row>
    <row r="127" spans="1:4">
      <c r="A127" s="23"/>
      <c r="B127" s="23"/>
      <c r="C127" s="13"/>
    </row>
    <row r="128" spans="1:4">
      <c r="A128" s="44" t="s">
        <v>74</v>
      </c>
      <c r="B128" s="44"/>
      <c r="C128" s="44"/>
    </row>
    <row r="129" spans="1:3">
      <c r="A129" s="7"/>
      <c r="B129" s="17" t="s">
        <v>0</v>
      </c>
      <c r="C129" s="15">
        <v>420000</v>
      </c>
    </row>
    <row r="130" spans="1:3">
      <c r="A130" s="7"/>
      <c r="B130" s="17" t="s">
        <v>17</v>
      </c>
      <c r="C130" s="15">
        <v>9809.4</v>
      </c>
    </row>
    <row r="131" spans="1:3">
      <c r="A131" s="7"/>
      <c r="B131" s="26" t="s">
        <v>75</v>
      </c>
      <c r="C131" s="27">
        <v>2849</v>
      </c>
    </row>
    <row r="132" spans="1:3">
      <c r="A132" s="7"/>
      <c r="B132" s="26" t="s">
        <v>38</v>
      </c>
      <c r="C132" s="27">
        <v>11700</v>
      </c>
    </row>
    <row r="133" spans="1:3">
      <c r="A133" s="7"/>
      <c r="B133" s="26" t="s">
        <v>29</v>
      </c>
      <c r="C133" s="27">
        <v>450</v>
      </c>
    </row>
    <row r="134" spans="1:3">
      <c r="A134" s="7"/>
      <c r="B134" s="28" t="s">
        <v>76</v>
      </c>
      <c r="C134" s="27">
        <v>19751.29</v>
      </c>
    </row>
    <row r="135" spans="1:3" ht="30">
      <c r="A135" s="7"/>
      <c r="B135" s="29" t="s">
        <v>77</v>
      </c>
      <c r="C135" s="27">
        <v>2500</v>
      </c>
    </row>
    <row r="136" spans="1:3">
      <c r="A136" s="7"/>
      <c r="B136" s="29" t="s">
        <v>78</v>
      </c>
      <c r="C136" s="27">
        <v>32070.23</v>
      </c>
    </row>
    <row r="137" spans="1:3">
      <c r="A137" s="7"/>
      <c r="B137" s="29" t="s">
        <v>79</v>
      </c>
      <c r="C137" s="27">
        <v>520651.47</v>
      </c>
    </row>
    <row r="138" spans="1:3" ht="30">
      <c r="A138" s="7"/>
      <c r="B138" s="29" t="s">
        <v>82</v>
      </c>
      <c r="C138" s="27">
        <f>167431.87+81781.89+945.51</f>
        <v>250159.27000000002</v>
      </c>
    </row>
    <row r="139" spans="1:3">
      <c r="A139" s="7"/>
      <c r="B139" s="29" t="s">
        <v>80</v>
      </c>
      <c r="C139" s="27">
        <f>20860+116270.35</f>
        <v>137130.35</v>
      </c>
    </row>
    <row r="140" spans="1:3">
      <c r="A140" s="7"/>
      <c r="B140" s="29" t="s">
        <v>86</v>
      </c>
      <c r="C140" s="27">
        <f>46000+31752</f>
        <v>77752</v>
      </c>
    </row>
    <row r="141" spans="1:3">
      <c r="A141" s="7"/>
      <c r="B141" s="29" t="s">
        <v>81</v>
      </c>
      <c r="C141" s="27">
        <v>3055</v>
      </c>
    </row>
    <row r="142" spans="1:3">
      <c r="A142" s="43" t="s">
        <v>31</v>
      </c>
      <c r="B142" s="43"/>
      <c r="C142" s="30">
        <f>SUM(C129:C141)</f>
        <v>1487878.01</v>
      </c>
    </row>
    <row r="143" spans="1:3">
      <c r="A143" s="23"/>
      <c r="B143" s="25"/>
      <c r="C143" s="24"/>
    </row>
    <row r="144" spans="1:3">
      <c r="A144" s="45" t="s">
        <v>52</v>
      </c>
      <c r="B144" s="45"/>
      <c r="C144" s="24"/>
    </row>
    <row r="145" spans="1:3">
      <c r="A145" s="7"/>
      <c r="B145" s="29" t="s">
        <v>83</v>
      </c>
      <c r="C145" s="27">
        <f>28600+17000+26165.6+96552</f>
        <v>168317.6</v>
      </c>
    </row>
    <row r="146" spans="1:3">
      <c r="A146" s="7"/>
      <c r="B146" s="29" t="s">
        <v>84</v>
      </c>
      <c r="C146" s="27">
        <f>317430.3+15645.98</f>
        <v>333076.27999999997</v>
      </c>
    </row>
    <row r="147" spans="1:3">
      <c r="A147" s="43" t="s">
        <v>31</v>
      </c>
      <c r="B147" s="43"/>
      <c r="C147" s="27">
        <f>C145+C146</f>
        <v>501393.88</v>
      </c>
    </row>
    <row r="148" spans="1:3">
      <c r="A148" s="23"/>
      <c r="B148" s="25"/>
      <c r="C148" s="24"/>
    </row>
    <row r="149" spans="1:3">
      <c r="A149" s="23"/>
      <c r="B149" s="3" t="s">
        <v>32</v>
      </c>
      <c r="C149" s="27">
        <f>2021505.61</f>
        <v>2021505.61</v>
      </c>
    </row>
    <row r="150" spans="1:3">
      <c r="A150" s="23"/>
      <c r="B150" s="3" t="s">
        <v>33</v>
      </c>
      <c r="C150" s="27">
        <f>453336.61+3460.91</f>
        <v>456797.51999999996</v>
      </c>
    </row>
    <row r="151" spans="1:3">
      <c r="A151" s="23"/>
      <c r="B151" s="31"/>
      <c r="C151" s="27">
        <f>C149+C150</f>
        <v>2478303.13</v>
      </c>
    </row>
    <row r="152" spans="1:3">
      <c r="A152" s="23"/>
      <c r="B152" s="25"/>
      <c r="C152" s="24"/>
    </row>
    <row r="153" spans="1:3">
      <c r="A153" s="23"/>
      <c r="B153" s="17" t="s">
        <v>36</v>
      </c>
      <c r="C153" s="27">
        <v>1445000</v>
      </c>
    </row>
    <row r="154" spans="1:3" ht="45">
      <c r="A154" s="23"/>
      <c r="B154" s="17" t="s">
        <v>58</v>
      </c>
      <c r="C154" s="27">
        <v>69750.259999999995</v>
      </c>
    </row>
    <row r="155" spans="1:3">
      <c r="B155" s="32" t="s">
        <v>25</v>
      </c>
      <c r="C155" s="33">
        <v>401041</v>
      </c>
    </row>
    <row r="156" spans="1:3" ht="30">
      <c r="B156" s="32" t="s">
        <v>87</v>
      </c>
      <c r="C156" s="33">
        <v>6020</v>
      </c>
    </row>
    <row r="157" spans="1:3">
      <c r="B157" s="32" t="s">
        <v>88</v>
      </c>
      <c r="C157" s="33">
        <v>14189</v>
      </c>
    </row>
    <row r="158" spans="1:3">
      <c r="B158" s="32" t="s">
        <v>3</v>
      </c>
      <c r="C158" s="33">
        <v>6040</v>
      </c>
    </row>
    <row r="159" spans="1:3">
      <c r="B159" s="17" t="s">
        <v>59</v>
      </c>
      <c r="C159" s="33">
        <v>6489.39</v>
      </c>
    </row>
    <row r="160" spans="1:3" ht="31.5" customHeight="1">
      <c r="B160" s="17" t="s">
        <v>60</v>
      </c>
      <c r="C160" s="33">
        <v>95201</v>
      </c>
    </row>
    <row r="161" spans="2:4" ht="30">
      <c r="B161" s="32" t="s">
        <v>61</v>
      </c>
      <c r="C161" s="33">
        <v>9000</v>
      </c>
    </row>
    <row r="162" spans="2:4">
      <c r="B162" s="32" t="s">
        <v>27</v>
      </c>
      <c r="C162" s="33">
        <v>518323</v>
      </c>
    </row>
    <row r="163" spans="2:4">
      <c r="B163" s="32" t="s">
        <v>89</v>
      </c>
      <c r="C163" s="33">
        <v>28860</v>
      </c>
    </row>
    <row r="164" spans="2:4">
      <c r="B164" s="17" t="s">
        <v>63</v>
      </c>
      <c r="C164" s="33">
        <v>36500</v>
      </c>
      <c r="D164" s="63"/>
    </row>
    <row r="165" spans="2:4">
      <c r="B165" s="17" t="s">
        <v>64</v>
      </c>
      <c r="C165" s="33">
        <v>160414.72</v>
      </c>
      <c r="D165" s="63"/>
    </row>
    <row r="166" spans="2:4">
      <c r="B166" s="29" t="s">
        <v>7</v>
      </c>
      <c r="C166" s="33">
        <v>304379</v>
      </c>
      <c r="D166" s="63"/>
    </row>
    <row r="167" spans="2:4">
      <c r="B167" s="29" t="s">
        <v>72</v>
      </c>
      <c r="C167" s="33">
        <v>370181.8</v>
      </c>
    </row>
    <row r="168" spans="2:4">
      <c r="B168" s="29" t="s">
        <v>90</v>
      </c>
      <c r="C168" s="33">
        <v>16000</v>
      </c>
    </row>
    <row r="169" spans="2:4">
      <c r="B169" s="29" t="s">
        <v>12</v>
      </c>
      <c r="C169" s="33">
        <v>67330</v>
      </c>
    </row>
    <row r="170" spans="2:4" ht="30">
      <c r="B170" s="29" t="s">
        <v>91</v>
      </c>
      <c r="C170" s="33">
        <v>24000</v>
      </c>
    </row>
    <row r="171" spans="2:4">
      <c r="B171" s="29" t="s">
        <v>18</v>
      </c>
      <c r="C171" s="33">
        <v>600</v>
      </c>
    </row>
    <row r="172" spans="2:4">
      <c r="B172" s="6" t="s">
        <v>68</v>
      </c>
      <c r="C172" s="5">
        <v>42360</v>
      </c>
    </row>
    <row r="173" spans="2:4">
      <c r="B173" s="6" t="s">
        <v>14</v>
      </c>
      <c r="C173" s="5">
        <v>432551</v>
      </c>
    </row>
    <row r="174" spans="2:4">
      <c r="B174" s="6" t="s">
        <v>93</v>
      </c>
      <c r="C174" s="5">
        <v>64000</v>
      </c>
    </row>
    <row r="175" spans="2:4">
      <c r="B175" s="6" t="s">
        <v>92</v>
      </c>
      <c r="C175" s="5">
        <v>5000</v>
      </c>
    </row>
    <row r="176" spans="2:4" ht="30">
      <c r="B176" s="6" t="s">
        <v>10</v>
      </c>
      <c r="C176" s="5">
        <v>211779.26</v>
      </c>
      <c r="D176" s="63"/>
    </row>
    <row r="177" spans="1:3">
      <c r="A177" s="46" t="s">
        <v>21</v>
      </c>
      <c r="B177" s="46"/>
      <c r="C177" s="12">
        <f>SUM(C153:C176)</f>
        <v>4335009.43</v>
      </c>
    </row>
    <row r="178" spans="1:3">
      <c r="B178" s="20"/>
    </row>
    <row r="179" spans="1:3">
      <c r="A179" s="43" t="s">
        <v>94</v>
      </c>
      <c r="B179" s="43"/>
    </row>
    <row r="180" spans="1:3">
      <c r="B180" s="34" t="s">
        <v>0</v>
      </c>
      <c r="C180" s="5">
        <v>414500</v>
      </c>
    </row>
    <row r="181" spans="1:3">
      <c r="B181" s="6" t="s">
        <v>95</v>
      </c>
      <c r="C181" s="5">
        <v>239070.61</v>
      </c>
    </row>
    <row r="182" spans="1:3">
      <c r="B182" s="6" t="s">
        <v>96</v>
      </c>
      <c r="C182" s="5">
        <v>95585.3</v>
      </c>
    </row>
    <row r="183" spans="1:3">
      <c r="A183" s="2"/>
      <c r="B183" s="3" t="s">
        <v>97</v>
      </c>
      <c r="C183" s="5">
        <v>311.20999999999998</v>
      </c>
    </row>
    <row r="184" spans="1:3" ht="30">
      <c r="B184" s="6" t="s">
        <v>98</v>
      </c>
      <c r="C184" s="5">
        <v>1620</v>
      </c>
    </row>
    <row r="185" spans="1:3">
      <c r="B185" s="3" t="s">
        <v>29</v>
      </c>
      <c r="C185" s="5">
        <v>32744.02</v>
      </c>
    </row>
    <row r="186" spans="1:3" ht="45">
      <c r="B186" s="17" t="s">
        <v>42</v>
      </c>
      <c r="C186" s="5">
        <v>159238.70000000001</v>
      </c>
    </row>
    <row r="187" spans="1:3">
      <c r="B187" s="3" t="s">
        <v>45</v>
      </c>
      <c r="C187" s="5">
        <v>46880.26</v>
      </c>
    </row>
    <row r="188" spans="1:3">
      <c r="B188" s="3" t="s">
        <v>99</v>
      </c>
      <c r="C188" s="5">
        <v>1496</v>
      </c>
    </row>
    <row r="189" spans="1:3">
      <c r="B189" s="3" t="s">
        <v>100</v>
      </c>
      <c r="C189" s="5">
        <v>40121</v>
      </c>
    </row>
    <row r="190" spans="1:3">
      <c r="B190" s="3" t="s">
        <v>101</v>
      </c>
      <c r="C190" s="5">
        <v>4543</v>
      </c>
    </row>
    <row r="191" spans="1:3">
      <c r="B191" s="3" t="s">
        <v>107</v>
      </c>
      <c r="C191" s="5">
        <v>7500</v>
      </c>
    </row>
    <row r="192" spans="1:3">
      <c r="B192" s="3" t="s">
        <v>102</v>
      </c>
      <c r="C192" s="5">
        <v>7200</v>
      </c>
    </row>
    <row r="193" spans="1:3">
      <c r="A193" s="43" t="s">
        <v>31</v>
      </c>
      <c r="B193" s="43"/>
      <c r="C193" s="12">
        <f>SUM(C180:C192)</f>
        <v>1050810.1000000001</v>
      </c>
    </row>
    <row r="197" spans="1:3">
      <c r="B197" s="3" t="s">
        <v>32</v>
      </c>
      <c r="C197" s="5">
        <v>3672477.41</v>
      </c>
    </row>
    <row r="198" spans="1:3">
      <c r="B198" s="3" t="s">
        <v>33</v>
      </c>
      <c r="C198" s="5">
        <f>838812.15+7168.11</f>
        <v>845980.26</v>
      </c>
    </row>
    <row r="199" spans="1:3">
      <c r="B199" s="31"/>
      <c r="C199" s="12">
        <f>C197+C198</f>
        <v>4518457.67</v>
      </c>
    </row>
    <row r="200" spans="1:3">
      <c r="B200" s="25"/>
      <c r="C200" s="36"/>
    </row>
    <row r="201" spans="1:3">
      <c r="A201" s="43" t="s">
        <v>105</v>
      </c>
      <c r="B201" s="43"/>
      <c r="C201" s="43"/>
    </row>
    <row r="202" spans="1:3">
      <c r="B202" s="40" t="s">
        <v>106</v>
      </c>
      <c r="C202" s="41">
        <v>499882.77</v>
      </c>
    </row>
    <row r="203" spans="1:3">
      <c r="B203" s="29" t="s">
        <v>108</v>
      </c>
      <c r="C203" s="39">
        <v>15000</v>
      </c>
    </row>
    <row r="204" spans="1:3">
      <c r="B204" s="29" t="s">
        <v>109</v>
      </c>
      <c r="C204" s="39">
        <v>98461.06</v>
      </c>
    </row>
    <row r="205" spans="1:3">
      <c r="B205" s="29" t="s">
        <v>110</v>
      </c>
      <c r="C205" s="39">
        <v>171120</v>
      </c>
    </row>
    <row r="206" spans="1:3">
      <c r="B206" s="29" t="s">
        <v>111</v>
      </c>
      <c r="C206" s="39">
        <v>105441.17</v>
      </c>
    </row>
    <row r="207" spans="1:3" ht="30">
      <c r="B207" s="29" t="s">
        <v>112</v>
      </c>
      <c r="C207" s="39">
        <v>2400000</v>
      </c>
    </row>
    <row r="208" spans="1:3" ht="30">
      <c r="B208" s="29" t="s">
        <v>113</v>
      </c>
      <c r="C208" s="39">
        <f>95658649.41+3731743</f>
        <v>99390392.409999996</v>
      </c>
    </row>
    <row r="209" spans="1:3" ht="30">
      <c r="B209" s="29" t="s">
        <v>114</v>
      </c>
      <c r="C209" s="39">
        <v>620000</v>
      </c>
    </row>
    <row r="210" spans="1:3">
      <c r="B210" s="29" t="s">
        <v>115</v>
      </c>
      <c r="C210" s="39">
        <v>50000</v>
      </c>
    </row>
    <row r="211" spans="1:3">
      <c r="A211" s="43" t="s">
        <v>31</v>
      </c>
      <c r="B211" s="43"/>
      <c r="C211" s="12">
        <f>SUM(C202:C210)</f>
        <v>103350297.41</v>
      </c>
    </row>
    <row r="212" spans="1:3">
      <c r="B212" s="25"/>
      <c r="C212" s="37"/>
    </row>
    <row r="213" spans="1:3">
      <c r="B213" s="25"/>
      <c r="C213" s="37"/>
    </row>
    <row r="214" spans="1:3">
      <c r="C214" s="38"/>
    </row>
    <row r="216" spans="1:3">
      <c r="B216" s="10"/>
      <c r="C216" s="35"/>
    </row>
    <row r="217" spans="1:3">
      <c r="B217" s="42"/>
      <c r="C217" s="35"/>
    </row>
  </sheetData>
  <mergeCells count="26">
    <mergeCell ref="A45:B45"/>
    <mergeCell ref="A5:B5"/>
    <mergeCell ref="A47:C47"/>
    <mergeCell ref="A68:C68"/>
    <mergeCell ref="A79:B79"/>
    <mergeCell ref="A25:B25"/>
    <mergeCell ref="A23:B23"/>
    <mergeCell ref="A32:B32"/>
    <mergeCell ref="A36:B36"/>
    <mergeCell ref="A43:B43"/>
    <mergeCell ref="A54:B54"/>
    <mergeCell ref="A61:B61"/>
    <mergeCell ref="A86:B86"/>
    <mergeCell ref="A98:B98"/>
    <mergeCell ref="A96:B96"/>
    <mergeCell ref="A102:B102"/>
    <mergeCell ref="A126:B126"/>
    <mergeCell ref="A211:B211"/>
    <mergeCell ref="A201:C201"/>
    <mergeCell ref="A128:C128"/>
    <mergeCell ref="A142:B142"/>
    <mergeCell ref="A144:B144"/>
    <mergeCell ref="A147:B147"/>
    <mergeCell ref="A177:B177"/>
    <mergeCell ref="A193:B193"/>
    <mergeCell ref="A179:B17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2022-09-28T12:48:11Z</dcterms:modified>
</cp:coreProperties>
</file>